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dinsk\Documents\AJUR\Accepted\"/>
    </mc:Choice>
  </mc:AlternateContent>
  <xr:revisionPtr revIDLastSave="0" documentId="13_ncr:1_{39E30091-5018-40A6-83A2-97633284094F}" xr6:coauthVersionLast="44" xr6:coauthVersionMax="45" xr10:uidLastSave="{00000000-0000-0000-0000-000000000000}"/>
  <bookViews>
    <workbookView xWindow="6727" yWindow="100" windowWidth="17173" windowHeight="12353" xr2:uid="{7C79A7D0-0F20-B440-A94F-A2305DCD565A}"/>
  </bookViews>
  <sheets>
    <sheet name="CFPS Reactions" sheetId="2" r:id="rId1"/>
  </sheets>
  <definedNames>
    <definedName name="_xlnm.Print_Area" localSheetId="0">'CFPS Reactions'!$A$5:$G$24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" i="2" l="1"/>
  <c r="K24" i="2" l="1"/>
  <c r="B6" i="2" l="1"/>
  <c r="C6" i="2"/>
  <c r="B7" i="2"/>
  <c r="C7" i="2"/>
  <c r="B8" i="2"/>
  <c r="C8" i="2"/>
  <c r="C9" i="2"/>
  <c r="F9" i="2" s="1"/>
  <c r="G9" i="2" s="1"/>
  <c r="K9" i="2" s="1"/>
  <c r="F10" i="2"/>
  <c r="G10" i="2" s="1"/>
  <c r="K10" i="2" s="1"/>
  <c r="B11" i="2"/>
  <c r="C11" i="2"/>
  <c r="B13" i="2"/>
  <c r="C13" i="2"/>
  <c r="B14" i="2"/>
  <c r="C14" i="2"/>
  <c r="B15" i="2"/>
  <c r="C15" i="2"/>
  <c r="C12" i="2"/>
  <c r="F12" i="2" s="1"/>
  <c r="G12" i="2" s="1"/>
  <c r="K12" i="2" s="1"/>
  <c r="F16" i="2"/>
  <c r="G16" i="2" s="1"/>
  <c r="F17" i="2"/>
  <c r="G17" i="2" s="1"/>
  <c r="K17" i="2" s="1"/>
  <c r="H13" i="2" l="1"/>
  <c r="J13" i="2" s="1"/>
  <c r="K16" i="2"/>
  <c r="F13" i="2"/>
  <c r="G13" i="2" s="1"/>
  <c r="K13" i="2" s="1"/>
  <c r="F8" i="2"/>
  <c r="G8" i="2" s="1"/>
  <c r="F11" i="2"/>
  <c r="G11" i="2" s="1"/>
  <c r="F15" i="2"/>
  <c r="G15" i="2" s="1"/>
  <c r="K15" i="2" s="1"/>
  <c r="F6" i="2"/>
  <c r="F7" i="2"/>
  <c r="G7" i="2" s="1"/>
  <c r="F14" i="2"/>
  <c r="G14" i="2" s="1"/>
  <c r="H9" i="2" l="1"/>
  <c r="J9" i="2" s="1"/>
  <c r="H14" i="2"/>
  <c r="J14" i="2" s="1"/>
  <c r="H17" i="2"/>
  <c r="H16" i="2"/>
  <c r="H15" i="2"/>
  <c r="J15" i="2" s="1"/>
  <c r="H10" i="2"/>
  <c r="H6" i="2"/>
  <c r="J6" i="2" s="1"/>
  <c r="K6" i="2"/>
  <c r="H7" i="2"/>
  <c r="J7" i="2" s="1"/>
  <c r="K7" i="2"/>
  <c r="H8" i="2"/>
  <c r="J8" i="2" s="1"/>
  <c r="K8" i="2"/>
  <c r="H12" i="2"/>
  <c r="J12" i="2" s="1"/>
  <c r="K14" i="2"/>
  <c r="H11" i="2"/>
  <c r="J11" i="2" s="1"/>
  <c r="K11" i="2"/>
  <c r="G20" i="2"/>
  <c r="K20" i="2" s="1"/>
  <c r="G18" i="2"/>
  <c r="G22" i="2" l="1"/>
  <c r="K22" i="2" s="1"/>
  <c r="K1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Owen Koucky</author>
  </authors>
  <commentList>
    <comment ref="B9" authorId="0" shapeId="0" xr:uid="{C3CC778C-8270-F040-88CE-38FF95BC0503}">
      <text>
        <r>
          <rPr>
            <b/>
            <sz val="10"/>
            <color rgb="FF000000"/>
            <rFont val="Calibri"/>
            <family val="2"/>
            <scheme val="minor"/>
          </rPr>
          <t>Owen Koucky:</t>
        </r>
        <r>
          <rPr>
            <sz val="10"/>
            <color rgb="FF000000"/>
            <rFont val="Calibri"/>
            <family val="2"/>
            <scheme val="minor"/>
          </rPr>
          <t xml:space="preserve">
</t>
        </r>
        <r>
          <rPr>
            <sz val="10"/>
            <color rgb="FF000000"/>
            <rFont val="Calibri"/>
            <family val="2"/>
            <scheme val="minor"/>
          </rPr>
          <t xml:space="preserve">The Krinsky </t>
        </r>
        <r>
          <rPr>
            <i/>
            <sz val="10"/>
            <color rgb="FF000000"/>
            <rFont val="Calibri"/>
            <family val="2"/>
            <scheme val="minor"/>
          </rPr>
          <t>et al.</t>
        </r>
        <r>
          <rPr>
            <sz val="10"/>
            <color rgb="FF000000"/>
            <rFont val="Calibri"/>
            <family val="2"/>
            <scheme val="minor"/>
          </rPr>
          <t xml:space="preserve"> protocol calls for 5.2M stock.</t>
        </r>
      </text>
    </comment>
    <comment ref="B14" authorId="0" shapeId="0" xr:uid="{BBCBC60E-D0EB-A649-BFCF-3A0FB94A38E8}">
      <text>
        <r>
          <rPr>
            <b/>
            <sz val="10"/>
            <color rgb="FF000000"/>
            <rFont val="Calibri"/>
            <family val="2"/>
            <scheme val="minor"/>
          </rPr>
          <t>Owen Koucky:</t>
        </r>
        <r>
          <rPr>
            <sz val="10"/>
            <color rgb="FF000000"/>
            <rFont val="Calibri"/>
            <family val="2"/>
            <scheme val="minor"/>
          </rPr>
          <t xml:space="preserve">
</t>
        </r>
        <r>
          <rPr>
            <sz val="10"/>
            <color rgb="FF000000"/>
            <rFont val="Calibri"/>
            <family val="2"/>
            <scheme val="minor"/>
          </rPr>
          <t xml:space="preserve">The Krinsky </t>
        </r>
        <r>
          <rPr>
            <i/>
            <sz val="10"/>
            <color rgb="FF000000"/>
            <rFont val="Calibri"/>
            <family val="2"/>
            <scheme val="minor"/>
          </rPr>
          <t xml:space="preserve">et al. </t>
        </r>
        <r>
          <rPr>
            <sz val="10"/>
            <color rgb="FF000000"/>
            <rFont val="Calibri"/>
            <family val="2"/>
            <scheme val="minor"/>
          </rPr>
          <t>protocol calls for a 0.05 M stock solution, but we buy a kit which includes all three NTPs in 0.1 M stocks.</t>
        </r>
      </text>
    </comment>
  </commentList>
</comments>
</file>

<file path=xl/sharedStrings.xml><?xml version="1.0" encoding="utf-8"?>
<sst xmlns="http://schemas.openxmlformats.org/spreadsheetml/2006/main" count="31" uniqueCount="31">
  <si>
    <t>DNA Template (ng/µL)</t>
  </si>
  <si>
    <t>UTP</t>
  </si>
  <si>
    <t>GTP</t>
  </si>
  <si>
    <t>ATP</t>
  </si>
  <si>
    <t>PEG-6000 (% v/v)</t>
  </si>
  <si>
    <r>
      <t>NH</t>
    </r>
    <r>
      <rPr>
        <vertAlign val="sub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OAc</t>
    </r>
  </si>
  <si>
    <t>KOAc</t>
  </si>
  <si>
    <t>MgOAc</t>
  </si>
  <si>
    <t>Appropriate Bulk Reagent Volume for Number of Reactions Possible (g)</t>
  </si>
  <si>
    <t>Reagent MW (g/mol)</t>
  </si>
  <si>
    <t>Appropriate Stock Volume (mL, 1.2X Requsite Amount for Number of Rxns)</t>
  </si>
  <si>
    <r>
      <t>dH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 for DNA – controls (µL)</t>
    </r>
  </si>
  <si>
    <t>dilution factor</t>
  </si>
  <si>
    <t>working concentration (M)</t>
  </si>
  <si>
    <t>stock concentration (M)</t>
  </si>
  <si>
    <t>reagent (alternative units noted)</t>
  </si>
  <si>
    <t>volume CFPS cocktail (µL)</t>
  </si>
  <si>
    <t>reaction volume (µL)</t>
  </si>
  <si>
    <t>scale for master mix</t>
  </si>
  <si>
    <t>stock concentration (mM)</t>
  </si>
  <si>
    <t>working concentration (mM)</t>
  </si>
  <si>
    <t>PIPES-KOH (pH = 7.0)</t>
  </si>
  <si>
    <t>3-phosphoglycerate</t>
  </si>
  <si>
    <t>20-amino acid cocktail</t>
  </si>
  <si>
    <r>
      <rPr>
        <i/>
        <sz val="12"/>
        <color theme="1"/>
        <rFont val="Times New Roman"/>
        <family val="1"/>
      </rPr>
      <t>E. coli</t>
    </r>
    <r>
      <rPr>
        <sz val="12"/>
        <color theme="1"/>
        <rFont val="Times New Roman"/>
        <family val="1"/>
      </rPr>
      <t>cell-free lysate (% v/v)</t>
    </r>
  </si>
  <si>
    <r>
      <t>dH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 (µL)</t>
    </r>
  </si>
  <si>
    <t>volume pipetted (µL)</t>
  </si>
  <si>
    <t>How many multiples of 25 µL?</t>
  </si>
  <si>
    <t xml:space="preserve">Adjust stock concentrations to match your local solutions and the table will update automaticaly. You can alter the "multiples of 25 µL" from 10 to any number you choose. </t>
  </si>
  <si>
    <t>This is Supplement 2 for Koucky et al., 2020. Synthetic Biology Bicistronic Designs Support Gene Expression Equally Well in vitro and in vivo</t>
  </si>
  <si>
    <t xml:space="preserve">The Excel file matches Supplement 1 file, Supplementary Table 3: The CFPS reaction mixture cocktail.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</si>
</sst>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1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color theme="2" tint="-0.749992370372631"/>
      <name val="Times New Roman"/>
      <family val="1"/>
    </font>
    <font>
      <sz val="12"/>
      <color theme="1"/>
      <name val="Geneva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D7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8" fillId="5" borderId="1" applyAlignment="0">
      <alignment wrapText="1"/>
    </xf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2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wrapText="1"/>
    </xf>
    <xf numFmtId="165" fontId="1" fillId="0" borderId="1" xfId="0" applyNumberFormat="1" applyFont="1" applyBorder="1"/>
    <xf numFmtId="0" fontId="1" fillId="0" borderId="1" xfId="0" applyNumberFormat="1" applyFont="1" applyBorder="1"/>
    <xf numFmtId="0" fontId="1" fillId="2" borderId="1" xfId="0" applyFont="1" applyFill="1" applyBorder="1"/>
    <xf numFmtId="2" fontId="1" fillId="2" borderId="1" xfId="0" applyNumberFormat="1" applyFont="1" applyFill="1" applyBorder="1"/>
    <xf numFmtId="2" fontId="1" fillId="3" borderId="1" xfId="0" applyNumberFormat="1" applyFont="1" applyFill="1" applyBorder="1"/>
    <xf numFmtId="166" fontId="1" fillId="0" borderId="1" xfId="0" applyNumberFormat="1" applyFont="1" applyBorder="1"/>
    <xf numFmtId="1" fontId="1" fillId="0" borderId="1" xfId="0" applyNumberFormat="1" applyFont="1" applyBorder="1"/>
    <xf numFmtId="0" fontId="3" fillId="4" borderId="1" xfId="1" applyBorder="1"/>
    <xf numFmtId="164" fontId="3" fillId="4" borderId="1" xfId="1" applyNumberFormat="1" applyBorder="1"/>
    <xf numFmtId="2" fontId="3" fillId="4" borderId="1" xfId="1" applyNumberFormat="1" applyBorder="1"/>
    <xf numFmtId="1" fontId="3" fillId="4" borderId="1" xfId="1" applyNumberFormat="1" applyBorder="1"/>
    <xf numFmtId="0" fontId="9" fillId="5" borderId="1" xfId="2" applyFont="1" applyAlignment="1">
      <alignment wrapText="1"/>
    </xf>
    <xf numFmtId="0" fontId="10" fillId="0" borderId="0" xfId="0" applyFont="1"/>
    <xf numFmtId="0" fontId="1" fillId="0" borderId="1" xfId="0" applyFont="1" applyBorder="1" applyAlignment="1">
      <alignment horizontal="center" vertical="center" wrapText="1"/>
    </xf>
    <xf numFmtId="0" fontId="9" fillId="5" borderId="1" xfId="2" applyFont="1" applyAlignment="1">
      <alignment horizontal="center" vertical="center"/>
    </xf>
  </cellXfs>
  <cellStyles count="3">
    <cellStyle name="20% - Accent6" xfId="1" builtinId="50"/>
    <cellStyle name="Normal" xfId="0" builtinId="0"/>
    <cellStyle name="Style 1" xfId="2" xr:uid="{521309DC-CC36-AD4E-8200-42E31AEF39AC}"/>
  </cellStyles>
  <dxfs count="0"/>
  <tableStyles count="0" defaultTableStyle="TableStyleMedium2" defaultPivotStyle="PivotStyleLight16"/>
  <colors>
    <mruColors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4AE14-CC4F-8C42-872E-7E50A0A7ABF0}">
  <dimension ref="A1:K26"/>
  <sheetViews>
    <sheetView tabSelected="1" workbookViewId="0">
      <selection activeCell="N11" sqref="N11"/>
    </sheetView>
  </sheetViews>
  <sheetFormatPr defaultColWidth="10.83203125" defaultRowHeight="15.35"/>
  <cols>
    <col min="1" max="1" width="26.1640625" style="1" customWidth="1"/>
    <col min="2" max="2" width="11.83203125" style="1" customWidth="1"/>
    <col min="3" max="4" width="14.33203125" style="1" hidden="1" customWidth="1"/>
    <col min="5" max="7" width="11.6640625" style="1" customWidth="1"/>
    <col min="8" max="10" width="14.33203125" style="1" hidden="1" customWidth="1"/>
    <col min="11" max="11" width="10.83203125" style="1" customWidth="1"/>
    <col min="12" max="16384" width="10.83203125" style="1"/>
  </cols>
  <sheetData>
    <row r="1" spans="1:11">
      <c r="A1" s="19" t="s">
        <v>29</v>
      </c>
      <c r="B1" s="19"/>
      <c r="C1" s="19"/>
      <c r="D1" s="19"/>
      <c r="E1" s="19"/>
      <c r="F1" s="19"/>
      <c r="G1" s="19"/>
    </row>
    <row r="2" spans="1:11">
      <c r="A2" s="19" t="s">
        <v>30</v>
      </c>
      <c r="B2" s="19"/>
      <c r="C2" s="19"/>
      <c r="D2" s="19"/>
      <c r="E2" s="19"/>
      <c r="F2" s="19"/>
      <c r="G2" s="19"/>
    </row>
    <row r="3" spans="1:11">
      <c r="A3" s="19" t="s">
        <v>28</v>
      </c>
      <c r="B3" s="19"/>
      <c r="C3" s="19"/>
      <c r="D3" s="19"/>
      <c r="E3" s="19"/>
      <c r="F3" s="19"/>
      <c r="G3" s="19"/>
    </row>
    <row r="4" spans="1:11">
      <c r="A4" s="19"/>
      <c r="B4" s="19"/>
      <c r="C4" s="19"/>
      <c r="D4" s="19"/>
      <c r="E4" s="19"/>
      <c r="F4" s="19"/>
      <c r="G4" s="19"/>
    </row>
    <row r="5" spans="1:11" s="2" customFormat="1" ht="50" customHeight="1">
      <c r="A5" s="6" t="s">
        <v>15</v>
      </c>
      <c r="B5" s="6" t="s">
        <v>14</v>
      </c>
      <c r="C5" s="6" t="s">
        <v>13</v>
      </c>
      <c r="D5" s="6" t="s">
        <v>19</v>
      </c>
      <c r="E5" s="6" t="s">
        <v>20</v>
      </c>
      <c r="F5" s="6" t="s">
        <v>12</v>
      </c>
      <c r="G5" s="6" t="s">
        <v>26</v>
      </c>
      <c r="H5" s="6" t="s">
        <v>10</v>
      </c>
      <c r="I5" s="6" t="s">
        <v>9</v>
      </c>
      <c r="J5" s="6" t="s">
        <v>8</v>
      </c>
      <c r="K5" s="18" t="s">
        <v>18</v>
      </c>
    </row>
    <row r="6" spans="1:11">
      <c r="A6" s="3" t="s">
        <v>21</v>
      </c>
      <c r="B6" s="3">
        <f t="shared" ref="B6:C8" si="0">D6/1000</f>
        <v>1</v>
      </c>
      <c r="C6" s="3">
        <f t="shared" si="0"/>
        <v>5.5E-2</v>
      </c>
      <c r="D6" s="3">
        <v>1000</v>
      </c>
      <c r="E6" s="7">
        <v>55</v>
      </c>
      <c r="F6" s="5">
        <f t="shared" ref="F6:F17" si="1">B6/C6</f>
        <v>18.181818181818183</v>
      </c>
      <c r="G6" s="4">
        <f t="shared" ref="G6:G17" si="2">(1/F6)*$G$24</f>
        <v>1.3749999999999998</v>
      </c>
      <c r="H6" s="4" t="e">
        <f>#REF!*#REF!*(G6/1000)</f>
        <v>#REF!</v>
      </c>
      <c r="I6" s="3">
        <v>294.40699999999998</v>
      </c>
      <c r="J6" s="12" t="e">
        <f>H6*(1/1000)*B6*I6</f>
        <v>#REF!</v>
      </c>
      <c r="K6" s="4">
        <f t="shared" ref="K6:K18" si="3">G6*($B$25)</f>
        <v>13.749999999999998</v>
      </c>
    </row>
    <row r="7" spans="1:11">
      <c r="A7" s="3" t="s">
        <v>7</v>
      </c>
      <c r="B7" s="3">
        <f t="shared" si="0"/>
        <v>1</v>
      </c>
      <c r="C7" s="3">
        <f t="shared" si="0"/>
        <v>1.4E-2</v>
      </c>
      <c r="D7" s="3">
        <v>1000</v>
      </c>
      <c r="E7" s="7">
        <v>14</v>
      </c>
      <c r="F7" s="5">
        <f t="shared" si="1"/>
        <v>71.428571428571431</v>
      </c>
      <c r="G7" s="4">
        <f t="shared" si="2"/>
        <v>0.35000000000000003</v>
      </c>
      <c r="H7" s="4" t="e">
        <f>#REF!*#REF!*(G7/1000)</f>
        <v>#REF!</v>
      </c>
      <c r="I7" s="3">
        <v>98.15</v>
      </c>
      <c r="J7" s="12" t="e">
        <f>H7*(1/1000)*B7*I7</f>
        <v>#REF!</v>
      </c>
      <c r="K7" s="4">
        <f t="shared" si="3"/>
        <v>3.5000000000000004</v>
      </c>
    </row>
    <row r="8" spans="1:11">
      <c r="A8" s="3" t="s">
        <v>6</v>
      </c>
      <c r="B8" s="3">
        <f t="shared" si="0"/>
        <v>1</v>
      </c>
      <c r="C8" s="3">
        <f t="shared" si="0"/>
        <v>0.05</v>
      </c>
      <c r="D8" s="3">
        <v>1000</v>
      </c>
      <c r="E8" s="7">
        <v>50</v>
      </c>
      <c r="F8" s="5">
        <f t="shared" si="1"/>
        <v>20</v>
      </c>
      <c r="G8" s="4">
        <f t="shared" si="2"/>
        <v>1.25</v>
      </c>
      <c r="H8" s="4" t="e">
        <f>#REF!*#REF!*(G8/1000)</f>
        <v>#REF!</v>
      </c>
      <c r="I8" s="3">
        <v>142.39400000000001</v>
      </c>
      <c r="J8" s="12" t="e">
        <f>H8*(1/1000)*B8*I8</f>
        <v>#REF!</v>
      </c>
      <c r="K8" s="4">
        <f t="shared" si="3"/>
        <v>12.5</v>
      </c>
    </row>
    <row r="9" spans="1:11" ht="18">
      <c r="A9" s="3" t="s">
        <v>5</v>
      </c>
      <c r="B9" s="3">
        <v>5.2</v>
      </c>
      <c r="C9" s="3">
        <f>E9/1000</f>
        <v>0.155</v>
      </c>
      <c r="D9" s="3">
        <v>2000</v>
      </c>
      <c r="E9" s="7">
        <v>155</v>
      </c>
      <c r="F9" s="5">
        <f t="shared" si="1"/>
        <v>33.548387096774192</v>
      </c>
      <c r="G9" s="4">
        <f t="shared" si="2"/>
        <v>0.74519230769230771</v>
      </c>
      <c r="H9" s="4" t="e">
        <f>#REF!*#REF!*(G9/1000)</f>
        <v>#REF!</v>
      </c>
      <c r="I9" s="3">
        <v>77.082499999999996</v>
      </c>
      <c r="J9" s="12" t="e">
        <f>H9*(1/1000)*B9*I9</f>
        <v>#REF!</v>
      </c>
      <c r="K9" s="4">
        <f t="shared" si="3"/>
        <v>7.4519230769230766</v>
      </c>
    </row>
    <row r="10" spans="1:11">
      <c r="A10" s="3" t="s">
        <v>4</v>
      </c>
      <c r="B10" s="3">
        <v>50</v>
      </c>
      <c r="C10" s="3">
        <v>1.5</v>
      </c>
      <c r="D10" s="8">
        <v>50</v>
      </c>
      <c r="E10" s="7">
        <v>1.5</v>
      </c>
      <c r="F10" s="5">
        <f t="shared" si="1"/>
        <v>33.333333333333336</v>
      </c>
      <c r="G10" s="4">
        <f t="shared" si="2"/>
        <v>0.75</v>
      </c>
      <c r="H10" s="4" t="e">
        <f>#REF!*#REF!*(G10/1000)</f>
        <v>#REF!</v>
      </c>
      <c r="I10" s="3"/>
      <c r="J10" s="12"/>
      <c r="K10" s="4">
        <f t="shared" si="3"/>
        <v>7.5</v>
      </c>
    </row>
    <row r="11" spans="1:11">
      <c r="A11" s="3" t="s">
        <v>22</v>
      </c>
      <c r="B11" s="3">
        <f t="shared" ref="B11:C15" si="4">D11/1000</f>
        <v>0.5</v>
      </c>
      <c r="C11" s="3">
        <f t="shared" si="4"/>
        <v>0.04</v>
      </c>
      <c r="D11" s="8">
        <v>500</v>
      </c>
      <c r="E11" s="7">
        <v>40</v>
      </c>
      <c r="F11" s="5">
        <f t="shared" si="1"/>
        <v>12.5</v>
      </c>
      <c r="G11" s="4">
        <f t="shared" si="2"/>
        <v>2</v>
      </c>
      <c r="H11" s="4" t="e">
        <f>#REF!*#REF!*(G11/1000)</f>
        <v>#REF!</v>
      </c>
      <c r="I11" s="3">
        <v>230.02</v>
      </c>
      <c r="J11" s="12" t="e">
        <f>H11*(1/1000)*B11*I11</f>
        <v>#REF!</v>
      </c>
      <c r="K11" s="4">
        <f t="shared" si="3"/>
        <v>20</v>
      </c>
    </row>
    <row r="12" spans="1:11">
      <c r="A12" s="3" t="s">
        <v>23</v>
      </c>
      <c r="B12" s="3">
        <v>1.1599999999999999E-2</v>
      </c>
      <c r="C12" s="3">
        <f>E12/1000</f>
        <v>2.5000000000000001E-3</v>
      </c>
      <c r="D12" s="8">
        <v>50</v>
      </c>
      <c r="E12" s="7">
        <v>2.5</v>
      </c>
      <c r="F12" s="5">
        <f>B12/C12</f>
        <v>4.6399999999999997</v>
      </c>
      <c r="G12" s="4">
        <f t="shared" si="2"/>
        <v>5.3879310344827589</v>
      </c>
      <c r="H12" s="4" t="e">
        <f>#REF!*#REF!*(G14/1000)</f>
        <v>#REF!</v>
      </c>
      <c r="I12" s="3">
        <v>523.17999999999995</v>
      </c>
      <c r="J12" s="12" t="e">
        <f>H12*(1/1000)*B14*I12</f>
        <v>#REF!</v>
      </c>
      <c r="K12" s="4">
        <f t="shared" si="3"/>
        <v>53.879310344827587</v>
      </c>
    </row>
    <row r="13" spans="1:11">
      <c r="A13" s="3" t="s">
        <v>3</v>
      </c>
      <c r="B13" s="3">
        <f t="shared" si="4"/>
        <v>0.1</v>
      </c>
      <c r="C13" s="3">
        <f t="shared" si="4"/>
        <v>1.1999999999999999E-3</v>
      </c>
      <c r="D13" s="8">
        <v>100</v>
      </c>
      <c r="E13" s="7">
        <v>1.2</v>
      </c>
      <c r="F13" s="5">
        <f t="shared" si="1"/>
        <v>83.333333333333343</v>
      </c>
      <c r="G13" s="4">
        <f t="shared" si="2"/>
        <v>0.3</v>
      </c>
      <c r="H13" s="4" t="e">
        <f>#REF!*#REF!*(G12/1000)</f>
        <v>#REF!</v>
      </c>
      <c r="I13" s="3">
        <v>110</v>
      </c>
      <c r="J13" s="12" t="e">
        <f>H13*(1/1000)*B12*I13</f>
        <v>#REF!</v>
      </c>
      <c r="K13" s="4">
        <f t="shared" si="3"/>
        <v>3</v>
      </c>
    </row>
    <row r="14" spans="1:11">
      <c r="A14" s="3" t="s">
        <v>2</v>
      </c>
      <c r="B14" s="3">
        <f t="shared" si="4"/>
        <v>0.1</v>
      </c>
      <c r="C14" s="3">
        <f t="shared" si="4"/>
        <v>1E-3</v>
      </c>
      <c r="D14" s="8">
        <v>100</v>
      </c>
      <c r="E14" s="7">
        <v>1</v>
      </c>
      <c r="F14" s="5">
        <f t="shared" si="1"/>
        <v>100</v>
      </c>
      <c r="G14" s="4">
        <f t="shared" si="2"/>
        <v>0.25</v>
      </c>
      <c r="H14" s="4" t="e">
        <f>#REF!*#REF!*(#REF!/1000)</f>
        <v>#REF!</v>
      </c>
      <c r="I14" s="3">
        <v>110</v>
      </c>
      <c r="J14" s="12" t="e">
        <f>H14*(1/1000)*#REF!*I14</f>
        <v>#REF!</v>
      </c>
      <c r="K14" s="4">
        <f t="shared" si="3"/>
        <v>2.5</v>
      </c>
    </row>
    <row r="15" spans="1:11">
      <c r="A15" s="3" t="s">
        <v>1</v>
      </c>
      <c r="B15" s="3">
        <f t="shared" si="4"/>
        <v>0.1</v>
      </c>
      <c r="C15" s="3">
        <f t="shared" si="4"/>
        <v>8.0000000000000004E-4</v>
      </c>
      <c r="D15" s="8">
        <v>100</v>
      </c>
      <c r="E15" s="7">
        <v>0.8</v>
      </c>
      <c r="F15" s="5">
        <f t="shared" si="1"/>
        <v>125</v>
      </c>
      <c r="G15" s="4">
        <f t="shared" si="2"/>
        <v>0.2</v>
      </c>
      <c r="H15" s="4" t="e">
        <f>#REF!*#REF!*(G13/1000)</f>
        <v>#REF!</v>
      </c>
      <c r="I15" s="3">
        <v>507.18</v>
      </c>
      <c r="J15" s="12" t="e">
        <f>H15*(1/1000)*B13*I15</f>
        <v>#REF!</v>
      </c>
      <c r="K15" s="4">
        <f t="shared" si="3"/>
        <v>2</v>
      </c>
    </row>
    <row r="16" spans="1:11">
      <c r="A16" s="3" t="s">
        <v>24</v>
      </c>
      <c r="B16" s="3">
        <v>100</v>
      </c>
      <c r="C16" s="3">
        <v>30</v>
      </c>
      <c r="D16" s="8">
        <v>100</v>
      </c>
      <c r="E16" s="7">
        <v>30</v>
      </c>
      <c r="F16" s="5">
        <f t="shared" si="1"/>
        <v>3.3333333333333335</v>
      </c>
      <c r="G16" s="4">
        <f t="shared" si="2"/>
        <v>7.5</v>
      </c>
      <c r="H16" s="4" t="e">
        <f>#REF!*#REF!*(G16/1000)</f>
        <v>#REF!</v>
      </c>
      <c r="I16" s="3"/>
      <c r="J16" s="13"/>
      <c r="K16" s="4">
        <f t="shared" si="3"/>
        <v>75</v>
      </c>
    </row>
    <row r="17" spans="1:11">
      <c r="A17" s="3" t="s">
        <v>0</v>
      </c>
      <c r="B17" s="9">
        <v>100</v>
      </c>
      <c r="C17" s="3">
        <v>10</v>
      </c>
      <c r="D17" s="8">
        <v>2500</v>
      </c>
      <c r="E17" s="7">
        <v>10</v>
      </c>
      <c r="F17" s="5">
        <f t="shared" si="1"/>
        <v>10</v>
      </c>
      <c r="G17" s="10">
        <f t="shared" si="2"/>
        <v>2.5</v>
      </c>
      <c r="H17" s="4" t="e">
        <f>#REF!*#REF!*(G17/1000)</f>
        <v>#REF!</v>
      </c>
      <c r="I17" s="3"/>
      <c r="J17" s="13"/>
      <c r="K17" s="11">
        <f t="shared" si="3"/>
        <v>25</v>
      </c>
    </row>
    <row r="18" spans="1:11" ht="18">
      <c r="A18" s="3" t="s">
        <v>25</v>
      </c>
      <c r="B18" s="3"/>
      <c r="C18" s="3"/>
      <c r="D18" s="3"/>
      <c r="E18" s="3"/>
      <c r="F18" s="5"/>
      <c r="G18" s="4">
        <f>$G$24-SUM(G6:G17)</f>
        <v>2.391876657824934</v>
      </c>
      <c r="H18" s="3"/>
      <c r="I18" s="3"/>
      <c r="J18" s="13"/>
      <c r="K18" s="4">
        <f t="shared" si="3"/>
        <v>23.91876657824934</v>
      </c>
    </row>
    <row r="19" spans="1:11" ht="15.7">
      <c r="A19" s="14"/>
      <c r="B19" s="14"/>
      <c r="C19" s="14"/>
      <c r="D19" s="14"/>
      <c r="E19" s="14"/>
      <c r="F19" s="15"/>
      <c r="G19" s="14"/>
      <c r="H19" s="14"/>
      <c r="I19" s="14"/>
      <c r="J19" s="17"/>
      <c r="K19" s="16"/>
    </row>
    <row r="20" spans="1:11" ht="18">
      <c r="A20" s="3" t="s">
        <v>11</v>
      </c>
      <c r="B20" s="3"/>
      <c r="C20" s="3"/>
      <c r="D20" s="3"/>
      <c r="E20" s="3"/>
      <c r="F20" s="5"/>
      <c r="G20" s="4">
        <f>$G$24-SUM(G6:G16)</f>
        <v>4.891876657824934</v>
      </c>
      <c r="H20" s="3"/>
      <c r="I20" s="3"/>
      <c r="J20" s="13"/>
      <c r="K20" s="4">
        <f>G20*($B$25)</f>
        <v>48.91876657824934</v>
      </c>
    </row>
    <row r="21" spans="1:11" ht="15.7">
      <c r="A21" s="14"/>
      <c r="B21" s="14"/>
      <c r="C21" s="14"/>
      <c r="D21" s="14"/>
      <c r="E21" s="14"/>
      <c r="F21" s="15"/>
      <c r="G21" s="16"/>
      <c r="H21" s="14"/>
      <c r="I21" s="14"/>
      <c r="J21" s="17"/>
      <c r="K21" s="16"/>
    </row>
    <row r="22" spans="1:11">
      <c r="A22" s="3" t="s">
        <v>16</v>
      </c>
      <c r="B22" s="3"/>
      <c r="C22" s="3"/>
      <c r="D22" s="3"/>
      <c r="E22" s="3"/>
      <c r="F22" s="3"/>
      <c r="G22" s="4">
        <f>$G$24-SUM(G17:G18)</f>
        <v>20.108123342175066</v>
      </c>
      <c r="H22" s="3"/>
      <c r="I22" s="3"/>
      <c r="J22" s="13"/>
      <c r="K22" s="4">
        <f>G22*($B$25)</f>
        <v>201.08123342175065</v>
      </c>
    </row>
    <row r="23" spans="1:11" ht="15.7">
      <c r="A23" s="14"/>
      <c r="B23" s="14"/>
      <c r="C23" s="14"/>
      <c r="D23" s="14"/>
      <c r="E23" s="14"/>
      <c r="F23" s="14"/>
      <c r="G23" s="14"/>
      <c r="H23" s="14"/>
      <c r="I23" s="14"/>
      <c r="J23" s="17"/>
      <c r="K23" s="16"/>
    </row>
    <row r="24" spans="1:11">
      <c r="A24" s="3" t="s">
        <v>17</v>
      </c>
      <c r="B24" s="3"/>
      <c r="C24" s="3"/>
      <c r="D24" s="3"/>
      <c r="E24" s="3"/>
      <c r="F24" s="3"/>
      <c r="G24" s="3">
        <v>25</v>
      </c>
      <c r="H24" s="3"/>
      <c r="I24" s="3"/>
      <c r="J24" s="13"/>
      <c r="K24" s="4">
        <f>G24*($B$25)</f>
        <v>250</v>
      </c>
    </row>
    <row r="25" spans="1:11">
      <c r="A25" s="20" t="s">
        <v>27</v>
      </c>
      <c r="B25" s="21">
        <v>10</v>
      </c>
      <c r="C25" s="21"/>
      <c r="D25" s="21"/>
      <c r="E25" s="21"/>
      <c r="F25" s="21"/>
      <c r="G25" s="21"/>
      <c r="H25" s="21"/>
      <c r="I25" s="21"/>
      <c r="J25" s="21"/>
      <c r="K25" s="21"/>
    </row>
    <row r="26" spans="1:11" ht="17" customHeight="1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</row>
  </sheetData>
  <mergeCells count="2">
    <mergeCell ref="A25:A26"/>
    <mergeCell ref="B25:K26"/>
  </mergeCells>
  <pageMargins left="0.7" right="0.7" top="0.75" bottom="0.75" header="0.3" footer="0.3"/>
  <pageSetup orientation="portrait" horizontalDpi="0" verticalDpi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CFPS Reactions</vt:lpstr>
      <vt:lpstr>'CFPS Reactions'!Print_Area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Koucky</dc:creator>
  <cp:lastModifiedBy>Windows User</cp:lastModifiedBy>
  <dcterms:created xsi:type="dcterms:W3CDTF">2018-06-15T18:42:17Z</dcterms:created>
  <dcterms:modified xsi:type="dcterms:W3CDTF">2020-06-18T18:17:42Z</dcterms:modified>
</cp:coreProperties>
</file>